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<sst xmlns="http://schemas.openxmlformats.org/spreadsheetml/2006/main" count="53" uniqueCount="42">
  <si>
    <t>直接工事費</t>
  </si>
  <si>
    <t>共通仮設費率</t>
  </si>
  <si>
    <t>共通仮設費</t>
  </si>
  <si>
    <t>純工事費</t>
  </si>
  <si>
    <t>現場管理費</t>
  </si>
  <si>
    <t>現場管理費率</t>
  </si>
  <si>
    <t>工事原価</t>
  </si>
  <si>
    <t>一般管理費率</t>
  </si>
  <si>
    <t>一般管理費</t>
  </si>
  <si>
    <t>工事価格</t>
  </si>
  <si>
    <t>JH経費率</t>
  </si>
  <si>
    <t>共用本線は補正しない</t>
  </si>
  <si>
    <t>市街地</t>
  </si>
  <si>
    <t>地方・一般交通の影響あり</t>
  </si>
  <si>
    <t>地方・一般交通の影響なし</t>
  </si>
  <si>
    <t>＋1%</t>
  </si>
  <si>
    <t>＋1.5%</t>
  </si>
  <si>
    <t>＋0.75%</t>
  </si>
  <si>
    <t>＋1.０%</t>
  </si>
  <si>
    <t>補正</t>
  </si>
  <si>
    <t>造園・補正なし</t>
  </si>
  <si>
    <t>造園・市街地</t>
  </si>
  <si>
    <t>仮設営物を貸与する場合</t>
  </si>
  <si>
    <t>無料敷地に仮設物を築造する場合</t>
  </si>
  <si>
    <t>平成２１年7月</t>
  </si>
  <si>
    <t>共通仮設費積上げ分</t>
  </si>
  <si>
    <t>低入札基準価格</t>
  </si>
  <si>
    <t>直接工事費*0.95</t>
  </si>
  <si>
    <t>共通仮設費*0.9</t>
  </si>
  <si>
    <t>共通仮設費計</t>
  </si>
  <si>
    <t>一般管理費*0.3</t>
  </si>
  <si>
    <t>上限85％下限75％</t>
  </si>
  <si>
    <t>計</t>
  </si>
  <si>
    <t>現場管理費*0.8</t>
  </si>
  <si>
    <t>上限90％下限７5％</t>
  </si>
  <si>
    <t>価格評価基準額</t>
  </si>
  <si>
    <t>平成24年4月1日以降公告分より適用</t>
  </si>
  <si>
    <t>（NEXCO西日本の場合）</t>
  </si>
  <si>
    <t>西日本高速道路株式会社</t>
  </si>
  <si>
    <t>参考頁</t>
  </si>
  <si>
    <t>中日本高速道路株式会社</t>
  </si>
  <si>
    <t>東日本高速道路株式会社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</si>
</sst>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38" fontId="0" fillId="0" borderId="0" xfId="17" applyAlignment="1">
      <alignment/>
    </xf>
    <xf numFmtId="1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38" fontId="0" fillId="0" borderId="1" xfId="17" applyBorder="1" applyAlignment="1">
      <alignment/>
    </xf>
    <xf numFmtId="38" fontId="0" fillId="0" borderId="1" xfId="17" applyFill="1" applyBorder="1" applyAlignment="1">
      <alignment/>
    </xf>
    <xf numFmtId="38" fontId="0" fillId="0" borderId="1" xfId="0" applyNumberFormat="1" applyBorder="1" applyAlignment="1">
      <alignment/>
    </xf>
    <xf numFmtId="38" fontId="0" fillId="0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38" fontId="0" fillId="2" borderId="0" xfId="17" applyFill="1" applyAlignment="1">
      <alignment/>
    </xf>
    <xf numFmtId="0" fontId="0" fillId="2" borderId="0" xfId="0" applyFill="1" applyAlignment="1">
      <alignment/>
    </xf>
    <xf numFmtId="38" fontId="0" fillId="0" borderId="0" xfId="0" applyNumberFormat="1" applyAlignment="1">
      <alignment/>
    </xf>
    <xf numFmtId="0" fontId="2" fillId="0" borderId="0" xfId="16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rp.w-nexco.co.jp/procurement/institution/criterion/h24_0401/" TargetMode="External" /><Relationship Id="rId2" Type="http://schemas.openxmlformats.org/officeDocument/2006/relationships/hyperlink" Target="http://www.c-nexco.co.jp/corporate/contract/investigation/" TargetMode="External" /><Relationship Id="rId3" Type="http://schemas.openxmlformats.org/officeDocument/2006/relationships/hyperlink" Target="http://www.e-nexco.co.jp/bids/info/list/h24/0427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E53" sqref="E53"/>
    </sheetView>
  </sheetViews>
  <sheetFormatPr defaultColWidth="9.00390625" defaultRowHeight="13.5"/>
  <cols>
    <col min="1" max="1" width="22.625" style="0" customWidth="1"/>
    <col min="2" max="2" width="16.75390625" style="0" customWidth="1"/>
    <col min="3" max="3" width="22.375" style="0" customWidth="1"/>
    <col min="4" max="4" width="21.75390625" style="0" customWidth="1"/>
    <col min="5" max="5" width="15.75390625" style="0" customWidth="1"/>
    <col min="6" max="6" width="17.75390625" style="0" customWidth="1"/>
    <col min="7" max="7" width="17.125" style="0" customWidth="1"/>
  </cols>
  <sheetData>
    <row r="1" spans="1:2" ht="13.5">
      <c r="A1" t="s">
        <v>24</v>
      </c>
      <c r="B1" t="s">
        <v>10</v>
      </c>
    </row>
    <row r="2" spans="1:2" ht="13.5">
      <c r="A2" t="s">
        <v>0</v>
      </c>
      <c r="B2" s="12">
        <v>56991000</v>
      </c>
    </row>
    <row r="3" spans="1:2" ht="13.5">
      <c r="A3" t="s">
        <v>25</v>
      </c>
      <c r="B3" s="13"/>
    </row>
    <row r="4" spans="1:5" ht="13.5">
      <c r="A4" s="4"/>
      <c r="B4" s="5" t="s">
        <v>20</v>
      </c>
      <c r="C4" s="4" t="s">
        <v>21</v>
      </c>
      <c r="D4" s="4"/>
      <c r="E4" s="4"/>
    </row>
    <row r="5" spans="1:5" ht="13.5">
      <c r="A5" s="4" t="s">
        <v>1</v>
      </c>
      <c r="B5" s="11">
        <f>ROUNDDOWN(73*POWER(B2,-0.1236),2)</f>
        <v>8.02</v>
      </c>
      <c r="C5" s="10">
        <f>ROUNDDOWN((73*POWER(B2,-0.1236)+1),2)</f>
        <v>9.02</v>
      </c>
      <c r="D5" s="4"/>
      <c r="E5" s="4"/>
    </row>
    <row r="6" spans="1:5" ht="13.5">
      <c r="A6" s="4" t="s">
        <v>2</v>
      </c>
      <c r="B6" s="7">
        <f>ROUNDDOWN(B2*B5*1/100,-3)</f>
        <v>4570000</v>
      </c>
      <c r="C6" s="6">
        <f>ROUNDDOWN(B2*C5*1/100,-3)</f>
        <v>5140000</v>
      </c>
      <c r="D6" s="6"/>
      <c r="E6" s="6"/>
    </row>
    <row r="7" spans="1:5" ht="13.5">
      <c r="A7" s="4" t="s">
        <v>25</v>
      </c>
      <c r="B7" s="7">
        <f>B3</f>
        <v>0</v>
      </c>
      <c r="C7" s="6">
        <f>B3</f>
        <v>0</v>
      </c>
      <c r="D7" s="6"/>
      <c r="E7" s="6"/>
    </row>
    <row r="8" spans="1:5" ht="13.5">
      <c r="A8" s="4" t="s">
        <v>29</v>
      </c>
      <c r="B8" s="9">
        <f>SUM(B6:B7)</f>
        <v>4570000</v>
      </c>
      <c r="C8" s="8">
        <f>SUM(C6:C7)</f>
        <v>5140000</v>
      </c>
      <c r="D8" s="4"/>
      <c r="E8" s="4"/>
    </row>
    <row r="9" spans="1:5" ht="13.5">
      <c r="A9" s="4" t="s">
        <v>3</v>
      </c>
      <c r="B9" s="9">
        <f>B2+B8</f>
        <v>61561000</v>
      </c>
      <c r="C9" s="8">
        <f>B2+C8</f>
        <v>62131000</v>
      </c>
      <c r="D9" s="8"/>
      <c r="E9" s="8"/>
    </row>
    <row r="10" spans="1:5" ht="13.5">
      <c r="A10" s="4"/>
      <c r="B10" s="5"/>
      <c r="C10" s="4"/>
      <c r="D10" s="4"/>
      <c r="E10" s="4"/>
    </row>
    <row r="11" spans="1:5" ht="13.5">
      <c r="A11" s="4" t="s">
        <v>5</v>
      </c>
      <c r="B11" s="5">
        <f>ROUNDDOWN(62.8*POWER(B9,-0.0702),2)</f>
        <v>17.82</v>
      </c>
      <c r="C11" s="4">
        <f>ROUNDDOWN((62.8*POWER(C9,-0.0702)+1.5),2)</f>
        <v>19.31</v>
      </c>
      <c r="D11" s="4"/>
      <c r="E11" s="4"/>
    </row>
    <row r="12" spans="1:5" ht="13.5">
      <c r="A12" s="4" t="s">
        <v>4</v>
      </c>
      <c r="B12" s="7">
        <f>ROUNDDOWN(B9*B11*0.01,-3)</f>
        <v>10970000</v>
      </c>
      <c r="C12" s="6">
        <f>ROUNDDOWN(C9*C11*0.01,-3)</f>
        <v>11997000</v>
      </c>
      <c r="D12" s="6"/>
      <c r="E12" s="6"/>
    </row>
    <row r="13" spans="1:5" ht="13.5">
      <c r="A13" s="4"/>
      <c r="B13" s="5"/>
      <c r="C13" s="4"/>
      <c r="D13" s="4"/>
      <c r="E13" s="4"/>
    </row>
    <row r="14" spans="1:5" ht="13.5">
      <c r="A14" s="4" t="s">
        <v>6</v>
      </c>
      <c r="B14" s="9">
        <f>B9+B12</f>
        <v>72531000</v>
      </c>
      <c r="C14" s="8">
        <f>C9+C12</f>
        <v>74128000</v>
      </c>
      <c r="D14" s="8"/>
      <c r="E14" s="8"/>
    </row>
    <row r="15" spans="1:5" ht="13.5">
      <c r="A15" s="4"/>
      <c r="B15" s="5"/>
      <c r="C15" s="4"/>
      <c r="D15" s="4"/>
      <c r="E15" s="4"/>
    </row>
    <row r="16" spans="1:5" ht="13.5">
      <c r="A16" s="4" t="s">
        <v>7</v>
      </c>
      <c r="B16" s="11">
        <f>ROUNDDOWN((-2.57651*LOG(B14,10)+31.63531),2)</f>
        <v>11.38</v>
      </c>
      <c r="C16" s="10">
        <f>ROUNDDOWN((-2.57651*LOG(C14,10)+31.63531),2)</f>
        <v>11.35</v>
      </c>
      <c r="D16" s="10"/>
      <c r="E16" s="10"/>
    </row>
    <row r="17" spans="1:5" ht="13.5">
      <c r="A17" s="4" t="s">
        <v>8</v>
      </c>
      <c r="B17" s="7">
        <f>B14*B16*0.01</f>
        <v>8254027.8</v>
      </c>
      <c r="C17" s="6">
        <f>C14*C16*0.01</f>
        <v>8413528</v>
      </c>
      <c r="D17" s="6"/>
      <c r="E17" s="6"/>
    </row>
    <row r="18" spans="1:5" ht="13.5">
      <c r="A18" s="4"/>
      <c r="B18" s="5"/>
      <c r="C18" s="4"/>
      <c r="D18" s="4"/>
      <c r="E18" s="4"/>
    </row>
    <row r="19" spans="1:5" ht="13.5">
      <c r="A19" s="4" t="s">
        <v>9</v>
      </c>
      <c r="B19" s="9">
        <f>B14+B17</f>
        <v>80785027.8</v>
      </c>
      <c r="C19" s="8">
        <f>C14+C17</f>
        <v>82541528</v>
      </c>
      <c r="D19" s="8"/>
      <c r="E19" s="8"/>
    </row>
    <row r="21" ht="13.5">
      <c r="A21" t="s">
        <v>11</v>
      </c>
    </row>
    <row r="22" spans="1:4" ht="13.5">
      <c r="A22" t="s">
        <v>19</v>
      </c>
      <c r="B22" t="s">
        <v>12</v>
      </c>
      <c r="C22" t="s">
        <v>13</v>
      </c>
      <c r="D22" t="s">
        <v>14</v>
      </c>
    </row>
    <row r="23" spans="1:4" ht="13.5">
      <c r="A23" t="s">
        <v>2</v>
      </c>
      <c r="B23" s="2" t="s">
        <v>15</v>
      </c>
      <c r="C23" s="2" t="s">
        <v>17</v>
      </c>
      <c r="D23" s="3">
        <v>0</v>
      </c>
    </row>
    <row r="24" spans="1:4" ht="13.5">
      <c r="A24" t="s">
        <v>4</v>
      </c>
      <c r="B24" s="2" t="s">
        <v>16</v>
      </c>
      <c r="C24" s="2" t="s">
        <v>18</v>
      </c>
      <c r="D24" s="3">
        <v>0</v>
      </c>
    </row>
    <row r="26" spans="1:4" ht="13.5">
      <c r="A26" t="s">
        <v>2</v>
      </c>
      <c r="B26" t="s">
        <v>22</v>
      </c>
      <c r="D26">
        <v>-0.45</v>
      </c>
    </row>
    <row r="27" spans="2:4" ht="13.5">
      <c r="B27" t="s">
        <v>23</v>
      </c>
      <c r="D27">
        <v>-0.5</v>
      </c>
    </row>
    <row r="30" spans="1:4" ht="13.5">
      <c r="A30" t="s">
        <v>26</v>
      </c>
      <c r="B30" t="s">
        <v>36</v>
      </c>
      <c r="D30" t="s">
        <v>37</v>
      </c>
    </row>
    <row r="32" spans="1:3" ht="13.5">
      <c r="A32" t="s">
        <v>27</v>
      </c>
      <c r="B32" s="1">
        <f>ROUNDDOWN(B2*0.95,0)</f>
        <v>54141450</v>
      </c>
      <c r="C32" s="1">
        <f>ROUNDDOWN(B2*0.95,0)</f>
        <v>54141450</v>
      </c>
    </row>
    <row r="33" spans="1:3" ht="13.5">
      <c r="A33" t="s">
        <v>28</v>
      </c>
      <c r="B33" s="1">
        <f>ROUNDDOWN(B8*0.9,0)</f>
        <v>4113000</v>
      </c>
      <c r="C33" s="1">
        <f>ROUNDDOWN(C8*0.9,0)</f>
        <v>4626000</v>
      </c>
    </row>
    <row r="34" spans="1:3" ht="13.5">
      <c r="A34" t="s">
        <v>3</v>
      </c>
      <c r="B34" s="1">
        <f>SUM(B32:B33)</f>
        <v>58254450</v>
      </c>
      <c r="C34" s="1">
        <f>SUM(C32:C33)</f>
        <v>58767450</v>
      </c>
    </row>
    <row r="35" spans="1:3" ht="13.5">
      <c r="A35" t="s">
        <v>33</v>
      </c>
      <c r="B35" s="1">
        <f>ROUNDDOWN(B12*0.8,-3)</f>
        <v>8776000</v>
      </c>
      <c r="C35" s="1">
        <f>ROUNDDOWN(C12*0.8,-3)</f>
        <v>9597000</v>
      </c>
    </row>
    <row r="36" spans="1:3" ht="13.5">
      <c r="A36" t="s">
        <v>6</v>
      </c>
      <c r="B36" s="1">
        <f>SUM(B34:B35)</f>
        <v>67030450</v>
      </c>
      <c r="C36" s="1">
        <f>SUM(C34:C35)</f>
        <v>68364450</v>
      </c>
    </row>
    <row r="37" spans="1:3" ht="13.5">
      <c r="A37" t="s">
        <v>30</v>
      </c>
      <c r="B37" s="1">
        <f>ROUNDDOWN(B17*0.3,0)</f>
        <v>2476208</v>
      </c>
      <c r="C37" s="1">
        <f>ROUNDDOWN(C17*0.3,0)</f>
        <v>2524058</v>
      </c>
    </row>
    <row r="38" spans="1:3" ht="13.5">
      <c r="A38" t="s">
        <v>32</v>
      </c>
      <c r="B38" s="1">
        <f>SUM(B36:B37)</f>
        <v>69506658</v>
      </c>
      <c r="C38" s="1">
        <f>SUM(C36:C37)</f>
        <v>70888508</v>
      </c>
    </row>
    <row r="39" spans="1:3" ht="13.5">
      <c r="A39" t="s">
        <v>34</v>
      </c>
      <c r="B39">
        <f>B38/B19</f>
        <v>0.8603903457467152</v>
      </c>
      <c r="C39">
        <f>C38/C19</f>
        <v>0.8588223372845727</v>
      </c>
    </row>
    <row r="41" ht="13.5">
      <c r="A41" t="s">
        <v>35</v>
      </c>
    </row>
    <row r="43" spans="1:3" ht="13.5">
      <c r="A43" t="s">
        <v>0</v>
      </c>
      <c r="B43" s="14">
        <f>B2</f>
        <v>56991000</v>
      </c>
      <c r="C43" s="14">
        <f>B2</f>
        <v>56991000</v>
      </c>
    </row>
    <row r="44" spans="1:3" ht="13.5">
      <c r="A44" t="s">
        <v>2</v>
      </c>
      <c r="B44" s="14">
        <f>B8</f>
        <v>4570000</v>
      </c>
      <c r="C44" s="14">
        <f>C8</f>
        <v>5140000</v>
      </c>
    </row>
    <row r="45" spans="1:3" ht="13.5">
      <c r="A45" t="s">
        <v>32</v>
      </c>
      <c r="B45" s="14">
        <f>SUM(B43:B44)</f>
        <v>61561000</v>
      </c>
      <c r="C45" s="14">
        <f>SUM(C43:C44)</f>
        <v>62131000</v>
      </c>
    </row>
    <row r="46" spans="1:3" ht="13.5">
      <c r="A46" t="s">
        <v>31</v>
      </c>
      <c r="B46">
        <f>B45/B19</f>
        <v>0.7620347690218905</v>
      </c>
      <c r="C46">
        <f>C45/C19</f>
        <v>0.7527241317849119</v>
      </c>
    </row>
    <row r="48" spans="1:2" ht="13.5">
      <c r="A48" s="15" t="s">
        <v>38</v>
      </c>
      <c r="B48" t="s">
        <v>39</v>
      </c>
    </row>
    <row r="49" spans="1:3" ht="13.5">
      <c r="A49" s="15" t="s">
        <v>40</v>
      </c>
      <c r="B49" t="s">
        <v>39</v>
      </c>
      <c r="C49" s="1"/>
    </row>
    <row r="50" spans="1:3" ht="13.5">
      <c r="A50" s="15" t="s">
        <v>41</v>
      </c>
      <c r="B50" t="s">
        <v>39</v>
      </c>
      <c r="C50" s="1"/>
    </row>
    <row r="51" spans="2:3" ht="13.5">
      <c r="B51" s="14"/>
      <c r="C51" s="14"/>
    </row>
  </sheetData>
  <hyperlinks>
    <hyperlink ref="A48" r:id="rId1" display="西日本高速道路株式会社"/>
    <hyperlink ref="A49" r:id="rId2" display="中日本高速道路株式会社"/>
    <hyperlink ref="A50" r:id="rId3" display="東日本高速道路株式会社"/>
  </hyperlinks>
  <printOptions/>
  <pageMargins left="0.75" right="0.75" top="1" bottom="1" header="0.512" footer="0.512"/>
  <pageSetup horizontalDpi="300" verticalDpi="3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営業部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昭和造園土木</dc:creator>
  <cp:keywords/>
  <dc:description/>
  <cp:lastModifiedBy>sumitomo</cp:lastModifiedBy>
  <cp:lastPrinted>2010-08-12T07:41:50Z</cp:lastPrinted>
  <dcterms:created xsi:type="dcterms:W3CDTF">2006-08-04T07:23:33Z</dcterms:created>
  <dcterms:modified xsi:type="dcterms:W3CDTF">2012-08-22T05:01:51Z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